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arissas\Downloads\"/>
    </mc:Choice>
  </mc:AlternateContent>
  <xr:revisionPtr revIDLastSave="0" documentId="13_ncr:1_{D4F2E661-0078-4BCE-99AD-D7F0779D4DB7}" xr6:coauthVersionLast="47" xr6:coauthVersionMax="47" xr10:uidLastSave="{00000000-0000-0000-0000-000000000000}"/>
  <bookViews>
    <workbookView xWindow="-120" yWindow="-120" windowWidth="38640" windowHeight="21240" xr2:uid="{00000000-000D-0000-FFFF-FFFF00000000}"/>
  </bookViews>
  <sheets>
    <sheet name="FSREP" sheetId="1" r:id="rId1"/>
    <sheet name="Refere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2" l="1"/>
  <c r="C9" i="2"/>
  <c r="C5" i="2"/>
  <c r="C4" i="2"/>
  <c r="C3" i="2"/>
  <c r="O62" i="1"/>
  <c r="N62" i="1"/>
  <c r="P62" i="1" s="1"/>
  <c r="K62" i="1"/>
  <c r="C57" i="1"/>
  <c r="P51" i="1"/>
  <c r="O51" i="1"/>
  <c r="N51" i="1"/>
  <c r="M51" i="1"/>
  <c r="P50" i="1"/>
  <c r="O50" i="1"/>
  <c r="N50" i="1"/>
  <c r="M50" i="1"/>
  <c r="P44" i="1"/>
  <c r="O44" i="1"/>
  <c r="N44" i="1"/>
  <c r="M44" i="1"/>
  <c r="D44" i="1"/>
  <c r="P43" i="1"/>
  <c r="O43" i="1"/>
  <c r="N43" i="1"/>
  <c r="M43" i="1"/>
  <c r="D43" i="1"/>
  <c r="M42" i="1"/>
  <c r="M41" i="1"/>
  <c r="D37" i="1"/>
  <c r="I36" i="1"/>
  <c r="D35" i="1"/>
  <c r="I34" i="1"/>
  <c r="P31" i="1"/>
  <c r="O31" i="1"/>
  <c r="N31" i="1"/>
  <c r="M31" i="1"/>
  <c r="P30" i="1"/>
  <c r="O30" i="1"/>
  <c r="N30" i="1"/>
  <c r="M30" i="1"/>
  <c r="P28" i="1"/>
  <c r="O28" i="1"/>
  <c r="N28" i="1"/>
  <c r="M28" i="1"/>
  <c r="P27" i="1"/>
  <c r="O27" i="1"/>
  <c r="N27" i="1"/>
  <c r="M27" i="1"/>
  <c r="P25" i="1"/>
  <c r="O25" i="1"/>
  <c r="N25" i="1"/>
  <c r="M25" i="1"/>
  <c r="P24" i="1"/>
  <c r="O24" i="1"/>
  <c r="N24" i="1"/>
  <c r="M24" i="1"/>
  <c r="I19" i="1"/>
  <c r="O61" i="1" l="1"/>
  <c r="C59" i="1"/>
  <c r="I37" i="1"/>
  <c r="D34" i="1"/>
  <c r="P61" i="1"/>
  <c r="D36" i="1"/>
  <c r="I35" i="1"/>
  <c r="B50" i="1" l="1"/>
  <c r="C51" i="1"/>
  <c r="C48" i="1"/>
  <c r="B51" i="1"/>
  <c r="B49" i="1"/>
  <c r="C50" i="1"/>
  <c r="B48" i="1"/>
  <c r="M48" i="1" s="1"/>
  <c r="D41" i="1"/>
  <c r="N41" i="1" s="1"/>
  <c r="D51" i="1"/>
  <c r="D49" i="1"/>
  <c r="E50" i="1"/>
  <c r="E48" i="1"/>
  <c r="D48" i="1"/>
  <c r="E51" i="1"/>
  <c r="D50" i="1"/>
  <c r="D42" i="1"/>
  <c r="N42" i="1" s="1"/>
  <c r="O42" i="1" s="1"/>
  <c r="P42" i="1" s="1"/>
  <c r="C49" i="1"/>
  <c r="E49" i="1"/>
  <c r="O41" i="1" l="1"/>
  <c r="P41" i="1" s="1"/>
  <c r="C62" i="1"/>
  <c r="N48" i="1"/>
  <c r="O48" i="1" s="1"/>
  <c r="P48" i="1" s="1"/>
  <c r="M49" i="1"/>
  <c r="N49" i="1" s="1"/>
  <c r="O49" i="1" s="1"/>
  <c r="P49" i="1" s="1"/>
  <c r="C58" i="1" l="1"/>
  <c r="C61" i="1" l="1"/>
  <c r="Q61" i="1" s="1"/>
  <c r="Q62" i="1" s="1"/>
  <c r="C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I19" authorId="0" shapeId="0" xr:uid="{00000000-0006-0000-0000-000001000000}">
      <text>
        <r>
          <rPr>
            <sz val="11"/>
            <color rgb="FF000000"/>
            <rFont val="Calibri"/>
          </rPr>
          <t>CoC RA: This cell divides by 12 to be compared to the calendar year caps divided by 12 and multiplied by 9 in cell I27 and I29 to determine the supplement amount</t>
        </r>
      </text>
    </comment>
    <comment ref="M22" authorId="0" shapeId="0" xr:uid="{00000000-0006-0000-0000-000002000000}">
      <text>
        <r>
          <rPr>
            <sz val="11"/>
            <color rgb="FF000000"/>
            <rFont val="Calibri"/>
          </rPr>
          <t>SSW: Double check dates and total month calculation.</t>
        </r>
      </text>
    </comment>
    <comment ref="M40" authorId="0" shapeId="0" xr:uid="{00000000-0006-0000-0000-000003000000}">
      <text>
        <r>
          <rPr>
            <sz val="11"/>
            <color rgb="FF000000"/>
            <rFont val="Calibri"/>
          </rPr>
          <t>SSW: Double check dates and total month calculation.</t>
        </r>
      </text>
    </comment>
    <comment ref="M47" authorId="0" shapeId="0" xr:uid="{00000000-0006-0000-0000-000004000000}">
      <text>
        <r>
          <rPr>
            <sz val="11"/>
            <color rgb="FF000000"/>
            <rFont val="Calibri"/>
          </rPr>
          <t>SSW: Double check dates and total month calculation.</t>
        </r>
      </text>
    </comment>
  </commentList>
</comments>
</file>

<file path=xl/sharedStrings.xml><?xml version="1.0" encoding="utf-8"?>
<sst xmlns="http://schemas.openxmlformats.org/spreadsheetml/2006/main" count="123" uniqueCount="87">
  <si>
    <t>FACULTY SALARY RESEARCH EXCHANGE PROGRAM (FSREP)</t>
  </si>
  <si>
    <r>
      <rPr>
        <sz val="11"/>
        <rFont val="Calibri"/>
      </rPr>
      <t xml:space="preserve">The Faculty Salary Research Exchange Program (FSREP) allows investigators to direct charge up to 30% of their academic year research effort to appropriate contracts and grants and use the salary savings generated from their faculty position to create a discretionary fund.  This fund will carry the same restrictions as other state (19900) funds.  Funds released by participation in this program are intended to be used in support of temporary commitments and expenses that can be difficult to place on federal funds.  Any salary charged to individual grants must be allowable under sponsor guidelines and fall within the total percentage of the investigator's effort on the project.  Additional information can be found </t>
    </r>
    <r>
      <rPr>
        <u/>
        <sz val="11"/>
        <color rgb="FF1155CC"/>
        <rFont val="Calibri"/>
      </rPr>
      <t>here</t>
    </r>
    <r>
      <rPr>
        <sz val="11"/>
        <rFont val="Calibri"/>
      </rPr>
      <t>.</t>
    </r>
  </si>
  <si>
    <r>
      <rPr>
        <b/>
        <sz val="11"/>
        <rFont val="Calibri"/>
      </rPr>
      <t>Under FSREP, there is no release from teaching or service responsibilities and can only be taken while carrying a full teaching load.</t>
    </r>
    <r>
      <rPr>
        <sz val="11"/>
        <rFont val="Calibri"/>
      </rPr>
      <t xml:space="preserve">  Faculty may request approval for the full academic year.  FSREP must be budgeted in full month increments.</t>
    </r>
  </si>
  <si>
    <t>PI Name:</t>
  </si>
  <si>
    <t>ID#:</t>
  </si>
  <si>
    <t>Acad. Year Salary:</t>
  </si>
  <si>
    <t>Acad. Year Monthly Rate:</t>
  </si>
  <si>
    <t>Current Commitments:</t>
  </si>
  <si>
    <t>Agency Name</t>
  </si>
  <si>
    <t>Date from</t>
  </si>
  <si>
    <t>Date to</t>
  </si>
  <si>
    <t>Mthly Rate</t>
  </si>
  <si>
    <t>Dist. %</t>
  </si>
  <si>
    <t>Bus. Unit</t>
  </si>
  <si>
    <t>Account</t>
  </si>
  <si>
    <t>Fund</t>
  </si>
  <si>
    <t>Dept Id</t>
  </si>
  <si>
    <t>Program</t>
  </si>
  <si>
    <t>CF1</t>
  </si>
  <si>
    <t>CF2</t>
  </si>
  <si>
    <t># Months</t>
  </si>
  <si>
    <t>Salary Impact</t>
  </si>
  <si>
    <t>Benefit Impact</t>
  </si>
  <si>
    <t>Total</t>
  </si>
  <si>
    <t>CURRENT COST SHARE COMMITMENTS</t>
  </si>
  <si>
    <t>PROPOSED/PENDING COST SHARE COMMITMENTS</t>
  </si>
  <si>
    <t>PROPOSED/PENDING RESEARCH LEAVE</t>
  </si>
  <si>
    <r>
      <rPr>
        <b/>
        <sz val="11"/>
        <rFont val="Calibri"/>
      </rPr>
      <t>For HR Use:</t>
    </r>
    <r>
      <rPr>
        <b/>
        <sz val="9"/>
        <rFont val="Calibri"/>
      </rPr>
      <t xml:space="preserve"> </t>
    </r>
    <r>
      <rPr>
        <sz val="9"/>
        <rFont val="Calibri"/>
      </rPr>
      <t>REG for capped salary, CAP for BYA supplement</t>
    </r>
  </si>
  <si>
    <t>subject to NIH cap?</t>
  </si>
  <si>
    <t>NIH Acad. Yr. Mthly CAP:</t>
  </si>
  <si>
    <t>any of the funds being used for FSREP NIH?</t>
  </si>
  <si>
    <t>Supplement Needed:</t>
  </si>
  <si>
    <t>subject to CIRM cap?</t>
  </si>
  <si>
    <t>CIRM Acad. Yr. Mthly CAP:</t>
  </si>
  <si>
    <t>any of the funds being used for FSREP CIRM?</t>
  </si>
  <si>
    <t>FSREP:</t>
  </si>
  <si>
    <t>Mthly FSREP Rate</t>
  </si>
  <si>
    <t>%</t>
  </si>
  <si>
    <t>Fund Mgr Approval</t>
  </si>
  <si>
    <t>*If using funds for FSREP and monthly rate is over cap, provide separate discretionary string for over cap supplement.</t>
  </si>
  <si>
    <t>Fund Name</t>
  </si>
  <si>
    <t>Mthly Supp. Rate</t>
  </si>
  <si>
    <t>Faculty/PI Signature</t>
  </si>
  <si>
    <t>Date</t>
  </si>
  <si>
    <t>Max. Acad. Yr. Research Salary</t>
  </si>
  <si>
    <t>Total FSREP Salary Requested</t>
  </si>
  <si>
    <t>Total Other Acad Yr Research Salary Committed</t>
  </si>
  <si>
    <t>Allowable?</t>
  </si>
  <si>
    <t>Fringe Benefits</t>
  </si>
  <si>
    <t>PI Allocation</t>
  </si>
  <si>
    <t>Journal lines to be executed by department</t>
  </si>
  <si>
    <t>BU</t>
  </si>
  <si>
    <t>DeptID</t>
  </si>
  <si>
    <t>Prog</t>
  </si>
  <si>
    <t>Chartfld1</t>
  </si>
  <si>
    <t>Chartfld2</t>
  </si>
  <si>
    <t>Description</t>
  </si>
  <si>
    <t>Line Ref</t>
  </si>
  <si>
    <t>Amt</t>
  </si>
  <si>
    <t>reference:</t>
  </si>
  <si>
    <t>NIH Annual Calendar Year Salary Limit</t>
  </si>
  <si>
    <t>Calendar Year Monthly Limit</t>
  </si>
  <si>
    <t>Academic Year Monthly Limit</t>
  </si>
  <si>
    <t>PI's Calendar Year Monthly Rate</t>
  </si>
  <si>
    <t>Academic Composite Benefit Rate</t>
  </si>
  <si>
    <t>CIRM Annual Base Salary</t>
  </si>
  <si>
    <t>For HR/Payroll:</t>
  </si>
  <si>
    <t>As of 12/09/2019: AP Policy updated the FSREP document and FAQs on our BMAP website to reflect how FSREPs should now be entered into UCPath.</t>
  </si>
  <si>
    <t>https://bmap.berkeley.edu/sites/default/files/fsrep_entry_change_announcement_12_05_19_0.pdf</t>
  </si>
  <si>
    <t>https://ucpath.berkeley.edu/sites/default/files/fsrep_job_aid_12_05_19_1.pdf</t>
  </si>
  <si>
    <t>Pre-UC Path Reference:</t>
  </si>
  <si>
    <t>DOS codes:</t>
  </si>
  <si>
    <t>"REG" for the capped salary</t>
  </si>
  <si>
    <t>"CAP" for supplements (supplement paid By Agreement/no %)</t>
  </si>
  <si>
    <t>Title Codes:</t>
  </si>
  <si>
    <r>
      <rPr>
        <sz val="10"/>
        <rFont val="Calibri"/>
      </rPr>
      <t>Use title code</t>
    </r>
    <r>
      <rPr>
        <b/>
        <i/>
        <sz val="10"/>
        <rFont val="Calibri"/>
      </rPr>
      <t xml:space="preserve"> </t>
    </r>
    <r>
      <rPr>
        <b/>
        <sz val="10"/>
        <rFont val="Calibri"/>
      </rPr>
      <t>3998</t>
    </r>
    <r>
      <rPr>
        <sz val="10"/>
        <rFont val="Calibri"/>
      </rPr>
      <t xml:space="preserve"> for over cap supplement</t>
    </r>
  </si>
  <si>
    <t>Primary title code</t>
  </si>
  <si>
    <t>FSREP title code</t>
  </si>
  <si>
    <t>CDALLO</t>
  </si>
  <si>
    <t>NIH</t>
  </si>
  <si>
    <t>Not NIH</t>
  </si>
  <si>
    <t>FY24</t>
  </si>
  <si>
    <t>Academic Department Chair</t>
  </si>
  <si>
    <t>Notes</t>
  </si>
  <si>
    <t>2. Information should be entered in Yellow cells only.  Gray cells contain formulas and should not be overwritten</t>
  </si>
  <si>
    <t>1. This form is to be used during FY24.  Calculations provided by SHARE</t>
  </si>
  <si>
    <t>Sr Assistant Dean of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</si>
</sst>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0.0%"/>
    <numFmt numFmtId="166" formatCode="mm/dd/yyyy"/>
  </numFmts>
  <fonts count="26">
    <font>
      <sz val="11"/>
      <color rgb="FF000000"/>
      <name val="Calibri"/>
    </font>
    <font>
      <sz val="10"/>
      <name val="Calibri"/>
    </font>
    <font>
      <b/>
      <sz val="14"/>
      <name val="Calibri"/>
    </font>
    <font>
      <u/>
      <sz val="11"/>
      <color rgb="FF0000FF"/>
      <name val="Calibri"/>
    </font>
    <font>
      <sz val="11"/>
      <name val="Calibri"/>
    </font>
    <font>
      <sz val="11"/>
      <name val="Calibri"/>
    </font>
    <font>
      <i/>
      <sz val="11"/>
      <name val="Calibri"/>
    </font>
    <font>
      <b/>
      <sz val="12"/>
      <name val="Calibri"/>
    </font>
    <font>
      <sz val="12"/>
      <color rgb="FF0000FF"/>
      <name val="Calibri"/>
    </font>
    <font>
      <sz val="11"/>
      <color rgb="FF0000FF"/>
      <name val="Calibri"/>
    </font>
    <font>
      <sz val="12"/>
      <name val="Calibri"/>
    </font>
    <font>
      <b/>
      <sz val="10"/>
      <name val="Calibri"/>
    </font>
    <font>
      <sz val="9"/>
      <name val="Calibri"/>
    </font>
    <font>
      <b/>
      <sz val="11"/>
      <name val="Calibri"/>
    </font>
    <font>
      <b/>
      <sz val="11"/>
      <color rgb="FF000000"/>
      <name val="Calibri"/>
    </font>
    <font>
      <sz val="11"/>
      <color rgb="FF1F497D"/>
      <name val="Calibri"/>
    </font>
    <font>
      <sz val="9"/>
      <color rgb="FF0000FF"/>
      <name val="Calibri"/>
    </font>
    <font>
      <sz val="10"/>
      <color rgb="FF0000FF"/>
      <name val="Calibri"/>
    </font>
    <font>
      <sz val="10"/>
      <color rgb="FF00B050"/>
      <name val="Calibri"/>
    </font>
    <font>
      <sz val="10"/>
      <color rgb="FFFFFFFF"/>
      <name val="Calibri"/>
    </font>
    <font>
      <u/>
      <sz val="10"/>
      <color rgb="FF000000"/>
      <name val="Roboto"/>
    </font>
    <font>
      <u/>
      <sz val="11"/>
      <color rgb="FF1155CC"/>
      <name val="Calibri"/>
    </font>
    <font>
      <b/>
      <sz val="9"/>
      <name val="Calibri"/>
    </font>
    <font>
      <b/>
      <i/>
      <sz val="10"/>
      <name val="Calibri"/>
    </font>
    <font>
      <b/>
      <i/>
      <sz val="11"/>
      <color rgb="FF000000"/>
      <name val="Calibri"/>
      <family val="2"/>
    </font>
    <font>
      <i/>
      <sz val="11"/>
      <color rgb="FF000000"/>
      <name val="Calibri"/>
      <family val="2"/>
    </font>
  </fonts>
  <fills count="8">
    <fill>
      <patternFill patternType="none"/>
    </fill>
    <fill>
      <patternFill patternType="gray125"/>
    </fill>
    <fill>
      <patternFill patternType="solid">
        <fgColor rgb="FFFFFFCC"/>
        <bgColor rgb="FFFFFFCC"/>
      </patternFill>
    </fill>
    <fill>
      <patternFill patternType="solid">
        <fgColor rgb="FFD8D8D8"/>
        <bgColor rgb="FFD8D8D8"/>
      </patternFill>
    </fill>
    <fill>
      <patternFill patternType="solid">
        <fgColor rgb="FFFFFFFF"/>
        <bgColor rgb="FFFFFFFF"/>
      </patternFill>
    </fill>
    <fill>
      <patternFill patternType="solid">
        <fgColor rgb="FFFFFF00"/>
        <bgColor indexed="64"/>
      </patternFill>
    </fill>
    <fill>
      <patternFill patternType="solid">
        <fgColor theme="0" tint="-0.14999847407452621"/>
        <bgColor indexed="64"/>
      </patternFill>
    </fill>
    <fill>
      <patternFill patternType="solid">
        <fgColor theme="0" tint="-0.14999847407452621"/>
        <bgColor rgb="FFFFFFCC"/>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rgb="FF000000"/>
      </bottom>
      <diagonal/>
    </border>
  </borders>
  <cellStyleXfs count="1">
    <xf numFmtId="0" fontId="0" fillId="0" borderId="0"/>
  </cellStyleXfs>
  <cellXfs count="126">
    <xf numFmtId="0" fontId="0" fillId="0" borderId="0" xfId="0"/>
    <xf numFmtId="0" fontId="1" fillId="0" borderId="0" xfId="0" applyFont="1"/>
    <xf numFmtId="0" fontId="5" fillId="0" borderId="0" xfId="0" applyFont="1"/>
    <xf numFmtId="0" fontId="13" fillId="0" borderId="0" xfId="0" applyFont="1"/>
    <xf numFmtId="0" fontId="14" fillId="0" borderId="1" xfId="0" applyFont="1" applyBorder="1" applyAlignment="1">
      <alignment horizontal="center"/>
    </xf>
    <xf numFmtId="10" fontId="14" fillId="0" borderId="1" xfId="0" applyNumberFormat="1" applyFont="1" applyBorder="1" applyAlignment="1">
      <alignment horizontal="center" vertical="center"/>
    </xf>
    <xf numFmtId="0" fontId="9" fillId="2" borderId="1" xfId="0" applyFont="1" applyFill="1" applyBorder="1" applyAlignment="1">
      <alignment horizontal="center" vertical="center"/>
    </xf>
    <xf numFmtId="14" fontId="9"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vertical="center"/>
    </xf>
    <xf numFmtId="10" fontId="9" fillId="2" borderId="1" xfId="0" applyNumberFormat="1" applyFont="1" applyFill="1" applyBorder="1" applyAlignment="1">
      <alignment horizontal="center" vertical="center"/>
    </xf>
    <xf numFmtId="0" fontId="13" fillId="0" borderId="5" xfId="0" applyFont="1" applyBorder="1" applyAlignment="1">
      <alignment horizontal="right" vertical="center"/>
    </xf>
    <xf numFmtId="164" fontId="5" fillId="0" borderId="5" xfId="0" applyNumberFormat="1" applyFont="1" applyBorder="1" applyAlignment="1">
      <alignment vertical="center"/>
    </xf>
    <xf numFmtId="164" fontId="15" fillId="0" borderId="5" xfId="0" applyNumberFormat="1" applyFont="1" applyBorder="1" applyAlignment="1">
      <alignment horizontal="center" vertical="center"/>
    </xf>
    <xf numFmtId="164" fontId="5" fillId="0" borderId="0" xfId="0" applyNumberFormat="1" applyFont="1"/>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10"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0" fontId="12" fillId="0" borderId="5" xfId="0" applyFont="1" applyBorder="1"/>
    <xf numFmtId="165" fontId="17" fillId="0" borderId="0" xfId="0" applyNumberFormat="1" applyFont="1"/>
    <xf numFmtId="43" fontId="1" fillId="0" borderId="0" xfId="0" applyNumberFormat="1" applyFont="1"/>
    <xf numFmtId="0" fontId="11" fillId="0" borderId="0" xfId="0" applyFont="1"/>
    <xf numFmtId="0" fontId="17" fillId="0" borderId="0" xfId="0" applyFont="1"/>
    <xf numFmtId="166" fontId="1" fillId="0" borderId="0" xfId="0" applyNumberFormat="1" applyFont="1"/>
    <xf numFmtId="43" fontId="17" fillId="0" borderId="0" xfId="0" applyNumberFormat="1" applyFont="1"/>
    <xf numFmtId="14" fontId="1" fillId="0" borderId="0" xfId="0" applyNumberFormat="1" applyFont="1"/>
    <xf numFmtId="164" fontId="1" fillId="0" borderId="0" xfId="0" applyNumberFormat="1" applyFont="1"/>
    <xf numFmtId="0" fontId="19" fillId="0" borderId="0" xfId="0" applyFont="1"/>
    <xf numFmtId="0" fontId="20" fillId="4" borderId="0" xfId="0" applyFont="1" applyFill="1"/>
    <xf numFmtId="4" fontId="12" fillId="6" borderId="1" xfId="0" applyNumberFormat="1" applyFont="1" applyFill="1" applyBorder="1" applyAlignment="1">
      <alignment horizontal="right" vertical="center"/>
    </xf>
    <xf numFmtId="43" fontId="12" fillId="6" borderId="1" xfId="0" applyNumberFormat="1" applyFont="1" applyFill="1" applyBorder="1" applyAlignment="1">
      <alignment horizontal="center" vertical="center"/>
    </xf>
    <xf numFmtId="14" fontId="12" fillId="6" borderId="1" xfId="0" applyNumberFormat="1" applyFont="1" applyFill="1" applyBorder="1" applyAlignment="1">
      <alignment horizontal="center" vertical="center"/>
    </xf>
    <xf numFmtId="10" fontId="12" fillId="6" borderId="1" xfId="0" applyNumberFormat="1" applyFont="1" applyFill="1" applyBorder="1" applyAlignment="1">
      <alignment horizontal="center" vertical="center"/>
    </xf>
    <xf numFmtId="0" fontId="16" fillId="7" borderId="1" xfId="0" applyFont="1" applyFill="1" applyBorder="1" applyAlignment="1">
      <alignment horizontal="center" vertical="center"/>
    </xf>
    <xf numFmtId="0" fontId="12" fillId="0" borderId="0" xfId="0" applyFont="1"/>
    <xf numFmtId="0" fontId="13" fillId="0" borderId="0" xfId="0" applyFont="1" applyAlignment="1">
      <alignment horizontal="right"/>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horizontal="center"/>
    </xf>
    <xf numFmtId="0" fontId="6" fillId="0" borderId="9" xfId="0" applyFont="1" applyBorder="1" applyAlignment="1">
      <alignment vertical="center" wrapText="1"/>
    </xf>
    <xf numFmtId="0" fontId="6" fillId="0" borderId="0" xfId="0" applyFont="1" applyAlignment="1">
      <alignment vertical="center" wrapText="1"/>
    </xf>
    <xf numFmtId="10" fontId="6" fillId="0" borderId="0" xfId="0" applyNumberFormat="1" applyFont="1" applyAlignment="1">
      <alignment vertical="center" wrapText="1"/>
    </xf>
    <xf numFmtId="0" fontId="1" fillId="0" borderId="9" xfId="0" applyFont="1" applyBorder="1"/>
    <xf numFmtId="0" fontId="7" fillId="0" borderId="0" xfId="0" applyFont="1" applyAlignment="1">
      <alignment horizontal="right"/>
    </xf>
    <xf numFmtId="0" fontId="8" fillId="2" borderId="5" xfId="0" applyFont="1" applyFill="1" applyBorder="1"/>
    <xf numFmtId="0" fontId="9" fillId="2" borderId="5" xfId="0" applyFont="1" applyFill="1" applyBorder="1"/>
    <xf numFmtId="0" fontId="8" fillId="2" borderId="5" xfId="0" applyFont="1" applyFill="1" applyBorder="1" applyAlignment="1">
      <alignment horizontal="left"/>
    </xf>
    <xf numFmtId="0" fontId="10" fillId="0" borderId="0" xfId="0" applyFont="1" applyAlignment="1">
      <alignment horizontal="center"/>
    </xf>
    <xf numFmtId="0" fontId="7" fillId="0" borderId="0" xfId="0" applyFont="1" applyAlignment="1">
      <alignment horizontal="center"/>
    </xf>
    <xf numFmtId="164" fontId="7" fillId="0" borderId="0" xfId="0" applyNumberFormat="1" applyFont="1" applyAlignment="1">
      <alignment horizontal="left"/>
    </xf>
    <xf numFmtId="49" fontId="10" fillId="0" borderId="0" xfId="0" applyNumberFormat="1" applyFont="1" applyAlignment="1">
      <alignment horizontal="center"/>
    </xf>
    <xf numFmtId="164" fontId="10" fillId="0" borderId="0" xfId="0" applyNumberFormat="1" applyFont="1" applyAlignment="1">
      <alignment horizontal="center"/>
    </xf>
    <xf numFmtId="49" fontId="5" fillId="0" borderId="0" xfId="0" applyNumberFormat="1" applyFont="1" applyAlignment="1">
      <alignment horizontal="center"/>
    </xf>
    <xf numFmtId="164" fontId="8" fillId="2" borderId="5" xfId="0" applyNumberFormat="1" applyFont="1" applyFill="1" applyBorder="1"/>
    <xf numFmtId="164" fontId="9" fillId="2" borderId="5" xfId="0" applyNumberFormat="1" applyFont="1" applyFill="1" applyBorder="1"/>
    <xf numFmtId="164" fontId="11" fillId="0" borderId="0" xfId="0" applyNumberFormat="1" applyFont="1" applyAlignment="1">
      <alignment horizontal="right" vertical="center"/>
    </xf>
    <xf numFmtId="49" fontId="7" fillId="0" borderId="0" xfId="0" applyNumberFormat="1" applyFont="1" applyAlignment="1">
      <alignment horizontal="right" vertical="center"/>
    </xf>
    <xf numFmtId="164" fontId="11" fillId="0" borderId="0" xfId="0" applyNumberFormat="1" applyFont="1" applyAlignment="1">
      <alignment vertical="center"/>
    </xf>
    <xf numFmtId="49" fontId="12" fillId="0" borderId="0" xfId="0" applyNumberFormat="1" applyFont="1" applyAlignment="1">
      <alignment horizontal="left" vertical="center"/>
    </xf>
    <xf numFmtId="0" fontId="13" fillId="0" borderId="9" xfId="0" applyFont="1" applyBorder="1" applyAlignment="1">
      <alignment horizontal="center"/>
    </xf>
    <xf numFmtId="0" fontId="13" fillId="0" borderId="0" xfId="0" applyFont="1" applyAlignment="1">
      <alignment horizontal="center"/>
    </xf>
    <xf numFmtId="0" fontId="5" fillId="0" borderId="0" xfId="0" applyFont="1" applyAlignment="1">
      <alignment horizontal="center"/>
    </xf>
    <xf numFmtId="10" fontId="5" fillId="0" borderId="0" xfId="0" applyNumberFormat="1" applyFont="1" applyAlignment="1">
      <alignment horizontal="center"/>
    </xf>
    <xf numFmtId="164" fontId="5" fillId="0" borderId="0" xfId="0" applyNumberFormat="1" applyFont="1" applyAlignment="1">
      <alignment horizontal="center"/>
    </xf>
    <xf numFmtId="0" fontId="14" fillId="0" borderId="11" xfId="0" applyFont="1" applyBorder="1" applyAlignment="1">
      <alignment horizontal="center"/>
    </xf>
    <xf numFmtId="0" fontId="14" fillId="0" borderId="10" xfId="0" applyFont="1" applyBorder="1" applyAlignment="1">
      <alignment horizontal="center"/>
    </xf>
    <xf numFmtId="0" fontId="9" fillId="2" borderId="11" xfId="0" applyFont="1" applyFill="1" applyBorder="1" applyAlignment="1">
      <alignment horizontal="center" vertical="center"/>
    </xf>
    <xf numFmtId="0" fontId="9" fillId="0" borderId="1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vertical="center"/>
    </xf>
    <xf numFmtId="10" fontId="5" fillId="0" borderId="0" xfId="0" applyNumberFormat="1" applyFont="1" applyAlignment="1">
      <alignment horizontal="center" vertical="center"/>
    </xf>
    <xf numFmtId="0" fontId="5" fillId="0" borderId="9" xfId="0" applyFont="1" applyBorder="1" applyAlignment="1">
      <alignment horizontal="left" vertical="center"/>
    </xf>
    <xf numFmtId="0" fontId="13" fillId="0" borderId="0" xfId="0" applyFont="1" applyAlignment="1">
      <alignment horizontal="right" vertical="center"/>
    </xf>
    <xf numFmtId="10" fontId="5" fillId="0" borderId="0" xfId="0" applyNumberFormat="1" applyFont="1"/>
    <xf numFmtId="164" fontId="13" fillId="0" borderId="0" xfId="0" applyNumberFormat="1" applyFont="1" applyAlignment="1">
      <alignment vertical="center"/>
    </xf>
    <xf numFmtId="164" fontId="15" fillId="0" borderId="0" xfId="0" applyNumberFormat="1" applyFont="1" applyAlignment="1">
      <alignment horizontal="center" vertical="center"/>
    </xf>
    <xf numFmtId="9" fontId="5" fillId="0" borderId="0" xfId="0" applyNumberFormat="1" applyFont="1" applyAlignment="1">
      <alignment horizontal="center" vertical="center"/>
    </xf>
    <xf numFmtId="0" fontId="13" fillId="0" borderId="9" xfId="0" applyFont="1" applyBorder="1" applyAlignment="1">
      <alignment horizontal="left" vertical="center"/>
    </xf>
    <xf numFmtId="164" fontId="5" fillId="0" borderId="0" xfId="0" applyNumberFormat="1" applyFont="1" applyAlignment="1">
      <alignment horizontal="center" vertical="center"/>
    </xf>
    <xf numFmtId="164" fontId="13" fillId="0" borderId="0" xfId="0" applyNumberFormat="1" applyFont="1" applyAlignment="1">
      <alignment horizontal="center" vertical="center"/>
    </xf>
    <xf numFmtId="164" fontId="5" fillId="0" borderId="0" xfId="0" applyNumberFormat="1" applyFont="1" applyAlignment="1">
      <alignment vertical="center"/>
    </xf>
    <xf numFmtId="0" fontId="13" fillId="0" borderId="0" xfId="0" applyFont="1" applyAlignment="1">
      <alignment horizontal="left" vertical="center"/>
    </xf>
    <xf numFmtId="0" fontId="14" fillId="0" borderId="13" xfId="0" applyFont="1" applyBorder="1" applyAlignment="1">
      <alignment horizontal="center"/>
    </xf>
    <xf numFmtId="0" fontId="16" fillId="2" borderId="11" xfId="0" applyFont="1" applyFill="1" applyBorder="1" applyAlignment="1">
      <alignment horizontal="center" vertical="center"/>
    </xf>
    <xf numFmtId="0" fontId="16" fillId="2" borderId="13" xfId="0" applyFont="1" applyFill="1" applyBorder="1" applyAlignment="1">
      <alignment horizontal="center" vertical="center"/>
    </xf>
    <xf numFmtId="10" fontId="1" fillId="0" borderId="0" xfId="0" applyNumberFormat="1" applyFont="1"/>
    <xf numFmtId="0" fontId="1" fillId="0" borderId="0" xfId="0" applyFont="1" applyAlignment="1">
      <alignment horizontal="right"/>
    </xf>
    <xf numFmtId="0" fontId="12" fillId="0" borderId="14" xfId="0" applyFont="1" applyBorder="1"/>
    <xf numFmtId="0" fontId="13" fillId="0" borderId="9" xfId="0" applyFont="1" applyBorder="1"/>
    <xf numFmtId="49" fontId="13" fillId="0" borderId="0" xfId="0" applyNumberFormat="1" applyFont="1" applyAlignment="1">
      <alignment horizontal="left" vertical="center"/>
    </xf>
    <xf numFmtId="49" fontId="13" fillId="0" borderId="0" xfId="0" applyNumberFormat="1" applyFont="1" applyAlignment="1">
      <alignment horizontal="left" vertical="center" wrapText="1"/>
    </xf>
    <xf numFmtId="49" fontId="13" fillId="0" borderId="0" xfId="0" applyNumberFormat="1" applyFont="1" applyAlignment="1">
      <alignment horizontal="right" vertical="center" wrapText="1"/>
    </xf>
    <xf numFmtId="43" fontId="1" fillId="6" borderId="0" xfId="0" applyNumberFormat="1" applyFont="1" applyFill="1"/>
    <xf numFmtId="0" fontId="1" fillId="0" borderId="10" xfId="0" applyFont="1" applyBorder="1"/>
    <xf numFmtId="0" fontId="11" fillId="0" borderId="10" xfId="0" applyFont="1" applyBorder="1"/>
    <xf numFmtId="0" fontId="1" fillId="6" borderId="0" xfId="0" applyFont="1" applyFill="1"/>
    <xf numFmtId="43" fontId="1" fillId="6" borderId="10" xfId="0" applyNumberFormat="1" applyFont="1" applyFill="1" applyBorder="1"/>
    <xf numFmtId="165" fontId="17" fillId="5" borderId="0" xfId="0" applyNumberFormat="1" applyFont="1" applyFill="1"/>
    <xf numFmtId="43" fontId="1" fillId="5" borderId="0" xfId="0" applyNumberFormat="1" applyFont="1" applyFill="1"/>
    <xf numFmtId="0" fontId="18" fillId="0" borderId="0" xfId="0" applyFont="1"/>
    <xf numFmtId="0" fontId="1" fillId="0" borderId="15" xfId="0" applyFont="1" applyBorder="1"/>
    <xf numFmtId="0" fontId="1" fillId="0" borderId="16" xfId="0" applyFont="1" applyBorder="1"/>
    <xf numFmtId="10" fontId="1" fillId="0" borderId="16" xfId="0" applyNumberFormat="1" applyFont="1" applyBorder="1"/>
    <xf numFmtId="0" fontId="0" fillId="0" borderId="17" xfId="0" applyBorder="1"/>
    <xf numFmtId="164" fontId="13" fillId="6" borderId="1" xfId="0" applyNumberFormat="1" applyFont="1" applyFill="1" applyBorder="1" applyAlignment="1">
      <alignment horizontal="center" vertical="center"/>
    </xf>
    <xf numFmtId="0" fontId="24" fillId="0" borderId="18" xfId="0" applyFont="1" applyBorder="1"/>
    <xf numFmtId="0" fontId="25" fillId="0" borderId="0" xfId="0" applyFont="1"/>
    <xf numFmtId="0" fontId="2" fillId="0" borderId="9"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13" fillId="3" borderId="12" xfId="0" applyFont="1" applyFill="1" applyBorder="1" applyAlignment="1">
      <alignment horizontal="left" vertical="center"/>
    </xf>
    <xf numFmtId="0" fontId="4" fillId="0" borderId="3" xfId="0" applyFont="1" applyBorder="1"/>
    <xf numFmtId="0" fontId="4" fillId="0" borderId="4" xfId="0" applyFont="1" applyBorder="1"/>
    <xf numFmtId="0" fontId="5" fillId="0" borderId="2" xfId="0" applyFont="1" applyBorder="1" applyAlignment="1">
      <alignment horizontal="center" vertical="center"/>
    </xf>
    <xf numFmtId="0" fontId="3" fillId="0" borderId="9" xfId="0" applyFont="1" applyBorder="1" applyAlignment="1">
      <alignment horizontal="center" vertical="center" wrapText="1"/>
    </xf>
    <xf numFmtId="0" fontId="0" fillId="0" borderId="0" xfId="0" applyAlignment="1">
      <alignment horizontal="center"/>
    </xf>
    <xf numFmtId="0" fontId="4" fillId="0" borderId="10" xfId="0" applyFont="1" applyBorder="1" applyAlignment="1">
      <alignment horizontal="center"/>
    </xf>
    <xf numFmtId="0" fontId="5" fillId="0" borderId="9" xfId="0" applyFont="1" applyBorder="1" applyAlignment="1">
      <alignment horizontal="center" vertical="center" wrapText="1"/>
    </xf>
    <xf numFmtId="0" fontId="13" fillId="0" borderId="9" xfId="0" applyFont="1" applyBorder="1" applyAlignment="1">
      <alignment horizontal="left"/>
    </xf>
    <xf numFmtId="0" fontId="0" fillId="0" borderId="0" xfId="0"/>
    <xf numFmtId="0" fontId="12" fillId="0" borderId="19" xfId="0" applyFont="1" applyBorder="1"/>
    <xf numFmtId="0" fontId="13" fillId="0" borderId="10"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5</xdr:row>
      <xdr:rowOff>171450</xdr:rowOff>
    </xdr:from>
    <xdr:to>
      <xdr:col>8</xdr:col>
      <xdr:colOff>266700</xdr:colOff>
      <xdr:row>12</xdr:row>
      <xdr:rowOff>66039</xdr:rowOff>
    </xdr:to>
    <xdr:pic>
      <xdr:nvPicPr>
        <xdr:cNvPr id="4" name="Picture 3">
          <a:extLst>
            <a:ext uri="{FF2B5EF4-FFF2-40B4-BE49-F238E27FC236}">
              <a16:creationId xmlns:a16="http://schemas.microsoft.com/office/drawing/2014/main" id="{622710A0-6601-6810-34E6-A49112B75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1123950"/>
          <a:ext cx="7772400" cy="12090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cs.google.com/document/u/0/d/1qXJud2fUGTqeqVvQJ79J9_hFR4rxWmYXTQ2tC3tSiPY/edi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hyperlink" Target="https://ucpath.berkeley.edu/sites/default/files/fsrep_job_aid_12_05_19_1.pdf" TargetMode="External"/><Relationship Id="rId1" Type="http://schemas.openxmlformats.org/officeDocument/2006/relationships/hyperlink" Target="https://bmap.berkeley.edu/sites/default/files/fsrep_entry_change_announcement_12_05_19_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Q63"/>
  <sheetViews>
    <sheetView tabSelected="1" topLeftCell="A7" zoomScaleNormal="100" workbookViewId="0">
      <selection activeCell="P44" sqref="P44"/>
    </sheetView>
  </sheetViews>
  <sheetFormatPr defaultColWidth="14.42578125" defaultRowHeight="15" customHeight="1"/>
  <cols>
    <col min="1" max="1" width="13.140625" customWidth="1"/>
    <col min="2" max="2" width="13.85546875" customWidth="1"/>
    <col min="3" max="3" width="14.140625" customWidth="1"/>
    <col min="4" max="4" width="15.5703125" customWidth="1"/>
    <col min="5" max="7" width="10.7109375" customWidth="1"/>
    <col min="8" max="8" width="26.42578125" bestFit="1" customWidth="1"/>
    <col min="9" max="9" width="13.7109375" customWidth="1"/>
    <col min="10" max="10" width="13.5703125" customWidth="1"/>
    <col min="11" max="11" width="11.5703125" customWidth="1"/>
    <col min="12" max="12" width="11.7109375" customWidth="1"/>
    <col min="13" max="13" width="9.7109375" customWidth="1"/>
    <col min="14" max="14" width="12.7109375" customWidth="1"/>
    <col min="15" max="15" width="13.28515625" customWidth="1"/>
    <col min="16" max="16" width="9.5703125" customWidth="1"/>
    <col min="17" max="17" width="18.140625" customWidth="1"/>
  </cols>
  <sheetData>
    <row r="1" spans="1:17" ht="15" hidden="1" customHeight="1"/>
    <row r="2" spans="1:17" ht="15" hidden="1" customHeight="1"/>
    <row r="3" spans="1:17" ht="15" hidden="1" customHeight="1"/>
    <row r="4" spans="1:17" ht="15" hidden="1" customHeight="1"/>
    <row r="5" spans="1:17" ht="15" hidden="1" customHeight="1"/>
    <row r="6" spans="1:17" ht="15" hidden="1" customHeight="1"/>
    <row r="7" spans="1:17" ht="15" customHeight="1">
      <c r="A7" s="36"/>
      <c r="B7" s="37"/>
      <c r="C7" s="37"/>
      <c r="D7" s="37"/>
      <c r="E7" s="37"/>
      <c r="F7" s="37"/>
      <c r="G7" s="37"/>
      <c r="H7" s="37"/>
      <c r="I7" s="37"/>
      <c r="J7" s="109" t="s">
        <v>83</v>
      </c>
      <c r="K7" s="37"/>
      <c r="L7" s="37"/>
      <c r="M7" s="37"/>
      <c r="N7" s="37"/>
      <c r="O7" s="37"/>
      <c r="P7" s="37"/>
      <c r="Q7" s="38"/>
    </row>
    <row r="8" spans="1:17" ht="15" customHeight="1">
      <c r="A8" s="39"/>
      <c r="J8" s="110" t="s">
        <v>85</v>
      </c>
      <c r="Q8" s="40"/>
    </row>
    <row r="9" spans="1:17" ht="15" customHeight="1">
      <c r="A9" s="39"/>
      <c r="J9" s="110" t="s">
        <v>84</v>
      </c>
      <c r="Q9" s="40"/>
    </row>
    <row r="10" spans="1:17" ht="15" customHeight="1">
      <c r="A10" s="39"/>
      <c r="Q10" s="40"/>
    </row>
    <row r="11" spans="1:17" ht="15" customHeight="1">
      <c r="A11" s="39"/>
      <c r="Q11" s="40"/>
    </row>
    <row r="12" spans="1:17" ht="15" customHeight="1">
      <c r="A12" s="39"/>
      <c r="Q12" s="40"/>
    </row>
    <row r="13" spans="1:17" ht="18.75">
      <c r="A13" s="111" t="s">
        <v>0</v>
      </c>
      <c r="B13" s="112"/>
      <c r="C13" s="112"/>
      <c r="D13" s="112"/>
      <c r="E13" s="112"/>
      <c r="F13" s="112"/>
      <c r="G13" s="112"/>
      <c r="H13" s="112"/>
      <c r="I13" s="112"/>
      <c r="J13" s="112"/>
      <c r="K13" s="112"/>
      <c r="L13" s="112"/>
      <c r="M13" s="112"/>
      <c r="N13" s="112"/>
      <c r="O13" s="112"/>
      <c r="P13" s="112"/>
      <c r="Q13" s="113"/>
    </row>
    <row r="14" spans="1:17" ht="48.75" customHeight="1">
      <c r="A14" s="118" t="s">
        <v>1</v>
      </c>
      <c r="B14" s="119"/>
      <c r="C14" s="119"/>
      <c r="D14" s="119"/>
      <c r="E14" s="119"/>
      <c r="F14" s="119"/>
      <c r="G14" s="119"/>
      <c r="H14" s="119"/>
      <c r="I14" s="119"/>
      <c r="J14" s="119"/>
      <c r="K14" s="119"/>
      <c r="L14" s="119"/>
      <c r="M14" s="119"/>
      <c r="N14" s="119"/>
      <c r="O14" s="119"/>
      <c r="P14" s="119"/>
      <c r="Q14" s="120"/>
    </row>
    <row r="15" spans="1:17">
      <c r="A15" s="121" t="s">
        <v>2</v>
      </c>
      <c r="B15" s="119"/>
      <c r="C15" s="119"/>
      <c r="D15" s="119"/>
      <c r="E15" s="119"/>
      <c r="F15" s="119"/>
      <c r="G15" s="119"/>
      <c r="H15" s="119"/>
      <c r="I15" s="119"/>
      <c r="J15" s="119"/>
      <c r="K15" s="119"/>
      <c r="L15" s="119"/>
      <c r="M15" s="119"/>
      <c r="N15" s="119"/>
      <c r="O15" s="119"/>
      <c r="P15" s="119"/>
      <c r="Q15" s="120"/>
    </row>
    <row r="16" spans="1:17">
      <c r="A16" s="42"/>
      <c r="B16" s="43"/>
      <c r="C16" s="43"/>
      <c r="D16" s="43"/>
      <c r="E16" s="44"/>
      <c r="F16" s="43"/>
      <c r="G16" s="43"/>
      <c r="H16" s="43"/>
      <c r="I16" s="43"/>
      <c r="J16" s="43"/>
      <c r="K16" s="43"/>
      <c r="L16" s="43"/>
      <c r="M16" s="43"/>
      <c r="N16" s="43"/>
      <c r="O16" s="43"/>
      <c r="P16" s="1"/>
      <c r="Q16" s="40"/>
    </row>
    <row r="17" spans="1:17" ht="15.75">
      <c r="A17" s="45"/>
      <c r="B17" s="46" t="s">
        <v>3</v>
      </c>
      <c r="C17" s="47"/>
      <c r="D17" s="48"/>
      <c r="E17" s="44"/>
      <c r="F17" s="46"/>
      <c r="G17" s="46"/>
      <c r="H17" s="46" t="s">
        <v>4</v>
      </c>
      <c r="I17" s="49"/>
      <c r="J17" s="43"/>
      <c r="K17" s="43"/>
      <c r="L17" s="41"/>
      <c r="M17" s="2"/>
      <c r="N17" s="2"/>
      <c r="O17" s="2"/>
      <c r="P17" s="2"/>
      <c r="Q17" s="40"/>
    </row>
    <row r="18" spans="1:17" ht="15.75">
      <c r="A18" s="45"/>
      <c r="B18" s="46"/>
      <c r="C18" s="50"/>
      <c r="D18" s="50"/>
      <c r="E18" s="44"/>
      <c r="F18" s="50"/>
      <c r="G18" s="50"/>
      <c r="H18" s="51"/>
      <c r="I18" s="52"/>
      <c r="J18" s="53"/>
      <c r="K18" s="54"/>
      <c r="L18" s="55"/>
      <c r="M18" s="2"/>
      <c r="N18" s="2"/>
      <c r="O18" s="2"/>
      <c r="P18" s="2"/>
      <c r="Q18" s="40"/>
    </row>
    <row r="19" spans="1:17" ht="15.75">
      <c r="A19" s="45"/>
      <c r="B19" s="46" t="s">
        <v>5</v>
      </c>
      <c r="C19" s="56">
        <v>0</v>
      </c>
      <c r="D19" s="57"/>
      <c r="E19" s="44"/>
      <c r="F19" s="2"/>
      <c r="G19" s="2"/>
      <c r="H19" s="46" t="s">
        <v>6</v>
      </c>
      <c r="I19" s="58">
        <f>C19/12</f>
        <v>0</v>
      </c>
      <c r="J19" s="59"/>
      <c r="K19" s="60"/>
      <c r="L19" s="61"/>
      <c r="M19" s="2"/>
      <c r="N19" s="2"/>
      <c r="O19" s="2"/>
      <c r="P19" s="2"/>
      <c r="Q19" s="40"/>
    </row>
    <row r="20" spans="1:17">
      <c r="A20" s="62"/>
      <c r="B20" s="63"/>
      <c r="C20" s="64"/>
      <c r="D20" s="64"/>
      <c r="E20" s="65"/>
      <c r="F20" s="64"/>
      <c r="G20" s="64"/>
      <c r="H20" s="64"/>
      <c r="I20" s="63"/>
      <c r="J20" s="63"/>
      <c r="K20" s="66"/>
      <c r="L20" s="55"/>
      <c r="M20" s="55"/>
      <c r="N20" s="55"/>
      <c r="O20" s="55"/>
      <c r="P20" s="63"/>
      <c r="Q20" s="40"/>
    </row>
    <row r="21" spans="1:17">
      <c r="A21" s="122" t="s">
        <v>7</v>
      </c>
      <c r="B21" s="123"/>
      <c r="C21" s="123"/>
      <c r="D21" s="123"/>
      <c r="E21" s="123"/>
      <c r="F21" s="123"/>
      <c r="G21" s="123"/>
      <c r="H21" s="123"/>
      <c r="I21" s="3"/>
      <c r="J21" s="3"/>
      <c r="K21" s="2"/>
      <c r="L21" s="2"/>
      <c r="M21" s="2"/>
      <c r="N21" s="2"/>
      <c r="O21" s="2"/>
      <c r="P21" s="63"/>
      <c r="Q21" s="40"/>
    </row>
    <row r="22" spans="1:17">
      <c r="A22" s="67" t="s">
        <v>8</v>
      </c>
      <c r="B22" s="4" t="s">
        <v>9</v>
      </c>
      <c r="C22" s="4" t="s">
        <v>10</v>
      </c>
      <c r="D22" s="4" t="s">
        <v>11</v>
      </c>
      <c r="E22" s="5" t="s">
        <v>12</v>
      </c>
      <c r="F22" s="4" t="s">
        <v>13</v>
      </c>
      <c r="G22" s="4" t="s">
        <v>14</v>
      </c>
      <c r="H22" s="4" t="s">
        <v>15</v>
      </c>
      <c r="I22" s="4" t="s">
        <v>16</v>
      </c>
      <c r="J22" s="4" t="s">
        <v>17</v>
      </c>
      <c r="K22" s="4" t="s">
        <v>18</v>
      </c>
      <c r="L22" s="4" t="s">
        <v>19</v>
      </c>
      <c r="M22" s="4" t="s">
        <v>20</v>
      </c>
      <c r="N22" s="4" t="s">
        <v>21</v>
      </c>
      <c r="O22" s="4" t="s">
        <v>22</v>
      </c>
      <c r="P22" s="4" t="s">
        <v>23</v>
      </c>
      <c r="Q22" s="68"/>
    </row>
    <row r="23" spans="1:17">
      <c r="A23" s="114" t="s">
        <v>24</v>
      </c>
      <c r="B23" s="115"/>
      <c r="C23" s="115"/>
      <c r="D23" s="115"/>
      <c r="E23" s="115"/>
      <c r="F23" s="115"/>
      <c r="G23" s="115"/>
      <c r="H23" s="115"/>
      <c r="I23" s="115"/>
      <c r="J23" s="115"/>
      <c r="K23" s="115"/>
      <c r="L23" s="115"/>
      <c r="M23" s="115"/>
      <c r="N23" s="115"/>
      <c r="O23" s="115"/>
      <c r="P23" s="116"/>
      <c r="Q23" s="40"/>
    </row>
    <row r="24" spans="1:17">
      <c r="A24" s="69"/>
      <c r="B24" s="7"/>
      <c r="C24" s="7"/>
      <c r="D24" s="8"/>
      <c r="E24" s="9"/>
      <c r="F24" s="6"/>
      <c r="G24" s="6"/>
      <c r="H24" s="6"/>
      <c r="I24" s="6"/>
      <c r="J24" s="6"/>
      <c r="K24" s="6"/>
      <c r="L24" s="6"/>
      <c r="M24" s="29" t="str">
        <f t="shared" ref="M24:M25" si="0">IF(ISBLANK($A24),"",(DATEDIF($B24,$C24+1,"m")))</f>
        <v/>
      </c>
      <c r="N24" s="29" t="str">
        <f t="shared" ref="N24:N25" si="1">IF(ISBLANK($A24),"",$D24*$E24*$M24)</f>
        <v/>
      </c>
      <c r="O24" s="29" t="str">
        <f>IF(ISBLANK($A24),"",$N24*Reference!$C$7)</f>
        <v/>
      </c>
      <c r="P24" s="29" t="str">
        <f t="shared" ref="P24:P25" si="2">IF(ISBLANK($A24),"",$O24+$N24)</f>
        <v/>
      </c>
      <c r="Q24" s="70"/>
    </row>
    <row r="25" spans="1:17">
      <c r="A25" s="69"/>
      <c r="B25" s="7"/>
      <c r="C25" s="7"/>
      <c r="D25" s="8"/>
      <c r="E25" s="9"/>
      <c r="F25" s="6"/>
      <c r="G25" s="6"/>
      <c r="H25" s="6"/>
      <c r="I25" s="6"/>
      <c r="J25" s="6"/>
      <c r="K25" s="6"/>
      <c r="L25" s="6"/>
      <c r="M25" s="29" t="str">
        <f t="shared" si="0"/>
        <v/>
      </c>
      <c r="N25" s="29" t="str">
        <f t="shared" si="1"/>
        <v/>
      </c>
      <c r="O25" s="29" t="str">
        <f>IF(ISBLANK($A25),"",$N25*Reference!$C$7)</f>
        <v/>
      </c>
      <c r="P25" s="29" t="str">
        <f t="shared" si="2"/>
        <v/>
      </c>
      <c r="Q25" s="70"/>
    </row>
    <row r="26" spans="1:17">
      <c r="A26" s="114" t="s">
        <v>25</v>
      </c>
      <c r="B26" s="115"/>
      <c r="C26" s="115"/>
      <c r="D26" s="115"/>
      <c r="E26" s="115"/>
      <c r="F26" s="115"/>
      <c r="G26" s="115"/>
      <c r="H26" s="115"/>
      <c r="I26" s="115"/>
      <c r="J26" s="115"/>
      <c r="K26" s="115"/>
      <c r="L26" s="115"/>
      <c r="M26" s="115"/>
      <c r="N26" s="115"/>
      <c r="O26" s="115"/>
      <c r="P26" s="116"/>
      <c r="Q26" s="40"/>
    </row>
    <row r="27" spans="1:17">
      <c r="A27" s="69"/>
      <c r="B27" s="7"/>
      <c r="C27" s="7"/>
      <c r="D27" s="8"/>
      <c r="E27" s="9"/>
      <c r="F27" s="6"/>
      <c r="G27" s="6"/>
      <c r="H27" s="6"/>
      <c r="I27" s="6"/>
      <c r="J27" s="6"/>
      <c r="K27" s="6"/>
      <c r="L27" s="6"/>
      <c r="M27" s="29" t="str">
        <f t="shared" ref="M27:M28" si="3">IF(ISBLANK($A27),"",(DATEDIF($B27,$C27+1,"m")))</f>
        <v/>
      </c>
      <c r="N27" s="29" t="str">
        <f t="shared" ref="N27:N28" si="4">IF(ISBLANK($A27),"",$D27*$E27*$M27)</f>
        <v/>
      </c>
      <c r="O27" s="29" t="str">
        <f>IF(ISBLANK($A27),"",$N27*Reference!$C$7)</f>
        <v/>
      </c>
      <c r="P27" s="29" t="str">
        <f t="shared" ref="P27:P28" si="5">IF(ISBLANK($A27),"",$O27+$N27)</f>
        <v/>
      </c>
      <c r="Q27" s="70"/>
    </row>
    <row r="28" spans="1:17">
      <c r="A28" s="69"/>
      <c r="B28" s="7"/>
      <c r="C28" s="7"/>
      <c r="D28" s="8"/>
      <c r="E28" s="9"/>
      <c r="F28" s="6"/>
      <c r="G28" s="6"/>
      <c r="H28" s="6"/>
      <c r="I28" s="6"/>
      <c r="J28" s="6"/>
      <c r="K28" s="6"/>
      <c r="L28" s="6"/>
      <c r="M28" s="29" t="str">
        <f t="shared" si="3"/>
        <v/>
      </c>
      <c r="N28" s="29" t="str">
        <f t="shared" si="4"/>
        <v/>
      </c>
      <c r="O28" s="29" t="str">
        <f>IF(ISBLANK($A28),"",$N28*Reference!$C$7)</f>
        <v/>
      </c>
      <c r="P28" s="29" t="str">
        <f t="shared" si="5"/>
        <v/>
      </c>
      <c r="Q28" s="70"/>
    </row>
    <row r="29" spans="1:17">
      <c r="A29" s="114" t="s">
        <v>26</v>
      </c>
      <c r="B29" s="115"/>
      <c r="C29" s="115"/>
      <c r="D29" s="115"/>
      <c r="E29" s="115"/>
      <c r="F29" s="115"/>
      <c r="G29" s="115"/>
      <c r="H29" s="115"/>
      <c r="I29" s="115"/>
      <c r="J29" s="115"/>
      <c r="K29" s="115"/>
      <c r="L29" s="115"/>
      <c r="M29" s="115"/>
      <c r="N29" s="115"/>
      <c r="O29" s="115"/>
      <c r="P29" s="116"/>
      <c r="Q29" s="40"/>
    </row>
    <row r="30" spans="1:17">
      <c r="A30" s="69"/>
      <c r="B30" s="7"/>
      <c r="C30" s="7"/>
      <c r="D30" s="8"/>
      <c r="E30" s="9"/>
      <c r="F30" s="6"/>
      <c r="G30" s="6"/>
      <c r="H30" s="6"/>
      <c r="I30" s="6"/>
      <c r="J30" s="6"/>
      <c r="K30" s="6"/>
      <c r="L30" s="6"/>
      <c r="M30" s="29" t="str">
        <f t="shared" ref="M30:M31" si="6">IF(ISBLANK($A30),"",(DATEDIF($B30,$C30+1,"m")))</f>
        <v/>
      </c>
      <c r="N30" s="29" t="str">
        <f t="shared" ref="N30:N31" si="7">IF(ISBLANK($A30),"",$D30*$E30*$M30)</f>
        <v/>
      </c>
      <c r="O30" s="29" t="str">
        <f>IF(ISBLANK($A30),"",$N30*Reference!$C$7)</f>
        <v/>
      </c>
      <c r="P30" s="29" t="str">
        <f t="shared" ref="P30:P31" si="8">IF(ISBLANK($A30),"",$O30+$N30)</f>
        <v/>
      </c>
      <c r="Q30" s="70"/>
    </row>
    <row r="31" spans="1:17">
      <c r="A31" s="69"/>
      <c r="B31" s="7"/>
      <c r="C31" s="7"/>
      <c r="D31" s="8"/>
      <c r="E31" s="9"/>
      <c r="F31" s="6"/>
      <c r="G31" s="6"/>
      <c r="H31" s="6"/>
      <c r="I31" s="6"/>
      <c r="J31" s="6"/>
      <c r="K31" s="6"/>
      <c r="L31" s="6"/>
      <c r="M31" s="29" t="str">
        <f t="shared" si="6"/>
        <v/>
      </c>
      <c r="N31" s="29" t="str">
        <f t="shared" si="7"/>
        <v/>
      </c>
      <c r="O31" s="29" t="str">
        <f>IF(ISBLANK($A31),"",$N31*Reference!$C$7)</f>
        <v/>
      </c>
      <c r="P31" s="29" t="str">
        <f t="shared" si="8"/>
        <v/>
      </c>
      <c r="Q31" s="70"/>
    </row>
    <row r="32" spans="1:17">
      <c r="A32" s="71"/>
      <c r="B32" s="72"/>
      <c r="C32" s="73"/>
      <c r="D32" s="72"/>
      <c r="E32" s="74"/>
      <c r="F32" s="72"/>
      <c r="G32" s="72"/>
      <c r="H32" s="72"/>
      <c r="I32" s="72"/>
      <c r="J32" s="72"/>
      <c r="K32" s="72"/>
      <c r="L32" s="72"/>
      <c r="P32" s="2"/>
      <c r="Q32" s="40"/>
    </row>
    <row r="33" spans="1:17">
      <c r="A33" s="75"/>
      <c r="B33" s="72"/>
      <c r="C33" s="73"/>
      <c r="D33" s="72"/>
      <c r="E33" s="74"/>
      <c r="F33" s="117" t="s">
        <v>27</v>
      </c>
      <c r="G33" s="115"/>
      <c r="H33" s="115"/>
      <c r="I33" s="115"/>
      <c r="J33" s="116"/>
      <c r="K33" s="72"/>
      <c r="L33" s="72"/>
      <c r="P33" s="2"/>
      <c r="Q33" s="40"/>
    </row>
    <row r="34" spans="1:17">
      <c r="A34" s="71"/>
      <c r="B34" s="2"/>
      <c r="C34" s="76" t="s">
        <v>28</v>
      </c>
      <c r="D34" s="108" t="str">
        <f>IF($I$19&gt;I34,"Yes",IF($I$19&lt;=I34,"No",""))</f>
        <v>No</v>
      </c>
      <c r="E34" s="77"/>
      <c r="F34" s="76"/>
      <c r="G34" s="76"/>
      <c r="H34" s="76" t="s">
        <v>29</v>
      </c>
      <c r="I34" s="78">
        <f>Reference!$C$3*(9/12)</f>
        <v>13256.25</v>
      </c>
      <c r="J34" s="79"/>
      <c r="K34" s="73"/>
      <c r="L34" s="80"/>
      <c r="P34" s="2"/>
      <c r="Q34" s="40"/>
    </row>
    <row r="35" spans="1:17">
      <c r="A35" s="81"/>
      <c r="B35" s="2"/>
      <c r="C35" s="76" t="s">
        <v>30</v>
      </c>
      <c r="D35" s="108" t="str">
        <f>IF(OR($A$41="NIH",$A$42="NIH",$A$43="NIH",$A$44="NIH"),"Yes","No")</f>
        <v>Yes</v>
      </c>
      <c r="E35" s="77"/>
      <c r="F35" s="10"/>
      <c r="G35" s="10"/>
      <c r="H35" s="10" t="s">
        <v>31</v>
      </c>
      <c r="I35" s="11">
        <f>MAX($I$19-I34,0)</f>
        <v>0</v>
      </c>
      <c r="J35" s="12"/>
      <c r="K35" s="82"/>
      <c r="L35" s="82"/>
      <c r="M35" s="13"/>
      <c r="N35" s="13"/>
      <c r="O35" s="13"/>
      <c r="P35" s="34"/>
      <c r="Q35" s="40"/>
    </row>
    <row r="36" spans="1:17">
      <c r="A36" s="81"/>
      <c r="B36" s="2"/>
      <c r="C36" s="76" t="s">
        <v>32</v>
      </c>
      <c r="D36" s="108" t="str">
        <f>IF($I$19&gt;I36,"Yes",IF($I$19&lt;=I36,"No",""))</f>
        <v>No</v>
      </c>
      <c r="E36" s="77"/>
      <c r="F36" s="76"/>
      <c r="G36" s="76"/>
      <c r="H36" s="76" t="s">
        <v>33</v>
      </c>
      <c r="I36" s="78">
        <f>Reference!$C$9*(9/12)</f>
        <v>18812.5</v>
      </c>
      <c r="J36" s="79"/>
      <c r="K36" s="73"/>
      <c r="L36" s="80"/>
      <c r="M36" s="13"/>
      <c r="N36" s="13"/>
      <c r="O36" s="13"/>
      <c r="P36" s="34"/>
      <c r="Q36" s="40"/>
    </row>
    <row r="37" spans="1:17">
      <c r="A37" s="81"/>
      <c r="B37" s="2"/>
      <c r="C37" s="76" t="s">
        <v>34</v>
      </c>
      <c r="D37" s="108" t="str">
        <f>IF(OR($A$41="CIRM",$A$42="CIRM",$A$43="CIRM",$A$44="CIRM"),"Yes","No")</f>
        <v>No</v>
      </c>
      <c r="E37" s="77"/>
      <c r="F37" s="10"/>
      <c r="G37" s="10"/>
      <c r="H37" s="10" t="s">
        <v>31</v>
      </c>
      <c r="I37" s="11">
        <f>MAX($I$19-I36,0)</f>
        <v>0</v>
      </c>
      <c r="J37" s="12"/>
      <c r="K37" s="82"/>
      <c r="L37" s="82"/>
      <c r="M37" s="13"/>
      <c r="N37" s="13"/>
      <c r="O37" s="13"/>
      <c r="P37" s="34"/>
      <c r="Q37" s="40"/>
    </row>
    <row r="38" spans="1:17">
      <c r="A38" s="81"/>
      <c r="B38" s="2"/>
      <c r="C38" s="76"/>
      <c r="D38" s="83"/>
      <c r="E38" s="77"/>
      <c r="F38" s="76"/>
      <c r="G38" s="76"/>
      <c r="H38" s="76"/>
      <c r="I38" s="84"/>
      <c r="J38" s="79"/>
      <c r="K38" s="82"/>
      <c r="L38" s="82"/>
      <c r="M38" s="13"/>
      <c r="N38" s="13"/>
      <c r="O38" s="13"/>
      <c r="P38" s="34"/>
      <c r="Q38" s="40"/>
    </row>
    <row r="39" spans="1:17">
      <c r="A39" s="81" t="s">
        <v>35</v>
      </c>
      <c r="B39" s="85"/>
      <c r="C39" s="72"/>
      <c r="D39" s="72"/>
      <c r="E39" s="74"/>
      <c r="F39" s="72"/>
      <c r="G39" s="72"/>
      <c r="H39" s="72"/>
      <c r="I39" s="72"/>
      <c r="J39" s="72"/>
      <c r="K39" s="72"/>
      <c r="L39" s="72"/>
      <c r="M39" s="2"/>
      <c r="N39" s="2"/>
      <c r="O39" s="2"/>
      <c r="P39" s="34"/>
      <c r="Q39" s="40"/>
    </row>
    <row r="40" spans="1:17">
      <c r="A40" s="67" t="s">
        <v>8</v>
      </c>
      <c r="B40" s="4" t="s">
        <v>9</v>
      </c>
      <c r="C40" s="4" t="s">
        <v>10</v>
      </c>
      <c r="D40" s="4" t="s">
        <v>36</v>
      </c>
      <c r="E40" s="5" t="s">
        <v>37</v>
      </c>
      <c r="F40" s="4" t="s">
        <v>13</v>
      </c>
      <c r="G40" s="4" t="s">
        <v>14</v>
      </c>
      <c r="H40" s="4" t="s">
        <v>15</v>
      </c>
      <c r="I40" s="4" t="s">
        <v>16</v>
      </c>
      <c r="J40" s="4" t="s">
        <v>17</v>
      </c>
      <c r="K40" s="4" t="s">
        <v>18</v>
      </c>
      <c r="L40" s="4" t="s">
        <v>19</v>
      </c>
      <c r="M40" s="4" t="s">
        <v>20</v>
      </c>
      <c r="N40" s="4" t="s">
        <v>21</v>
      </c>
      <c r="O40" s="4" t="s">
        <v>22</v>
      </c>
      <c r="P40" s="4" t="s">
        <v>23</v>
      </c>
      <c r="Q40" s="86" t="s">
        <v>38</v>
      </c>
    </row>
    <row r="41" spans="1:17">
      <c r="A41" s="87" t="s">
        <v>79</v>
      </c>
      <c r="B41" s="15">
        <v>45108</v>
      </c>
      <c r="C41" s="15">
        <v>45291</v>
      </c>
      <c r="D41" s="30">
        <f t="shared" ref="D41:D44" si="9">IF(ISBLANK($A41),"",IF(AND($A41="NIH",$D$34="Yes"),$I$34,IF(AND($A41="CIRM",$D$36="Yes"),$I$36,$I$19)))</f>
        <v>0</v>
      </c>
      <c r="E41" s="16">
        <v>0.1</v>
      </c>
      <c r="F41" s="14"/>
      <c r="G41" s="14"/>
      <c r="H41" s="14"/>
      <c r="I41" s="14"/>
      <c r="J41" s="14"/>
      <c r="K41" s="14"/>
      <c r="L41" s="14"/>
      <c r="M41" s="29">
        <f t="shared" ref="M41:M44" si="10">IF(ISBLANK($A41),"",(DATEDIF($B41,$C41+1,"m")))</f>
        <v>6</v>
      </c>
      <c r="N41" s="29">
        <f t="shared" ref="N41:N44" si="11">IF(ISBLANK($A41),"",$D41*$E41*$M41)</f>
        <v>0</v>
      </c>
      <c r="O41" s="29">
        <f>IF(ISBLANK($A41),"",$N41*Reference!$C$7)</f>
        <v>0</v>
      </c>
      <c r="P41" s="29">
        <f t="shared" ref="P41:P44" si="12">IF(ISBLANK($A41),"",$O41+$N41)</f>
        <v>0</v>
      </c>
      <c r="Q41" s="88"/>
    </row>
    <row r="42" spans="1:17">
      <c r="A42" s="87" t="s">
        <v>80</v>
      </c>
      <c r="B42" s="15">
        <v>45108</v>
      </c>
      <c r="C42" s="15">
        <v>45291</v>
      </c>
      <c r="D42" s="30">
        <f t="shared" si="9"/>
        <v>0</v>
      </c>
      <c r="E42" s="16">
        <v>0.1</v>
      </c>
      <c r="F42" s="14"/>
      <c r="G42" s="14"/>
      <c r="H42" s="14"/>
      <c r="I42" s="14"/>
      <c r="J42" s="14"/>
      <c r="K42" s="14"/>
      <c r="L42" s="14"/>
      <c r="M42" s="29">
        <f t="shared" si="10"/>
        <v>6</v>
      </c>
      <c r="N42" s="29">
        <f t="shared" si="11"/>
        <v>0</v>
      </c>
      <c r="O42" s="29">
        <f>IF(ISBLANK($A42),"",$N42*Reference!$C$7)</f>
        <v>0</v>
      </c>
      <c r="P42" s="29">
        <f t="shared" si="12"/>
        <v>0</v>
      </c>
      <c r="Q42" s="88"/>
    </row>
    <row r="43" spans="1:17">
      <c r="A43" s="87"/>
      <c r="B43" s="15"/>
      <c r="C43" s="15"/>
      <c r="D43" s="30" t="str">
        <f t="shared" si="9"/>
        <v/>
      </c>
      <c r="E43" s="16"/>
      <c r="F43" s="14"/>
      <c r="G43" s="14"/>
      <c r="H43" s="14"/>
      <c r="I43" s="14"/>
      <c r="J43" s="14"/>
      <c r="K43" s="14"/>
      <c r="L43" s="14"/>
      <c r="M43" s="29" t="str">
        <f t="shared" si="10"/>
        <v/>
      </c>
      <c r="N43" s="29" t="str">
        <f t="shared" si="11"/>
        <v/>
      </c>
      <c r="O43" s="29" t="str">
        <f>IF(ISBLANK($A43),"",$N43*Reference!$C$7)</f>
        <v/>
      </c>
      <c r="P43" s="29" t="str">
        <f t="shared" si="12"/>
        <v/>
      </c>
      <c r="Q43" s="88"/>
    </row>
    <row r="44" spans="1:17">
      <c r="A44" s="87"/>
      <c r="B44" s="14"/>
      <c r="C44" s="17"/>
      <c r="D44" s="30" t="str">
        <f t="shared" si="9"/>
        <v/>
      </c>
      <c r="E44" s="16"/>
      <c r="F44" s="14"/>
      <c r="G44" s="14"/>
      <c r="H44" s="14"/>
      <c r="I44" s="14"/>
      <c r="J44" s="14"/>
      <c r="K44" s="14"/>
      <c r="L44" s="14"/>
      <c r="M44" s="29" t="str">
        <f t="shared" si="10"/>
        <v/>
      </c>
      <c r="N44" s="29" t="str">
        <f t="shared" si="11"/>
        <v/>
      </c>
      <c r="O44" s="29" t="str">
        <f>IF(ISBLANK($A44),"",$N44*Reference!$C$7)</f>
        <v/>
      </c>
      <c r="P44" s="29" t="str">
        <f t="shared" si="12"/>
        <v/>
      </c>
      <c r="Q44" s="88"/>
    </row>
    <row r="45" spans="1:17">
      <c r="A45" s="45"/>
      <c r="B45" s="1"/>
      <c r="C45" s="1"/>
      <c r="D45" s="1"/>
      <c r="E45" s="89"/>
      <c r="F45" s="1"/>
      <c r="G45" s="1"/>
      <c r="H45" s="1"/>
      <c r="I45" s="1"/>
      <c r="J45" s="1"/>
      <c r="K45" s="1"/>
      <c r="L45" s="1"/>
      <c r="M45" s="1"/>
      <c r="N45" s="90"/>
      <c r="O45" s="90"/>
      <c r="P45" s="90"/>
      <c r="Q45" s="40"/>
    </row>
    <row r="46" spans="1:17">
      <c r="A46" s="75" t="s">
        <v>39</v>
      </c>
      <c r="B46" s="1"/>
      <c r="C46" s="1"/>
      <c r="D46" s="1"/>
      <c r="E46" s="89"/>
      <c r="F46" s="1"/>
      <c r="G46" s="1"/>
      <c r="H46" s="1"/>
      <c r="I46" s="1"/>
      <c r="J46" s="1"/>
      <c r="K46" s="1"/>
      <c r="L46" s="1"/>
      <c r="M46" s="1"/>
      <c r="N46" s="90"/>
      <c r="O46" s="90"/>
      <c r="P46" s="90"/>
      <c r="Q46" s="40"/>
    </row>
    <row r="47" spans="1:17">
      <c r="A47" s="67" t="s">
        <v>40</v>
      </c>
      <c r="B47" s="4" t="s">
        <v>9</v>
      </c>
      <c r="C47" s="4" t="s">
        <v>10</v>
      </c>
      <c r="D47" s="4" t="s">
        <v>41</v>
      </c>
      <c r="E47" s="5" t="s">
        <v>37</v>
      </c>
      <c r="F47" s="4" t="s">
        <v>13</v>
      </c>
      <c r="G47" s="4" t="s">
        <v>14</v>
      </c>
      <c r="H47" s="4" t="s">
        <v>15</v>
      </c>
      <c r="I47" s="4" t="s">
        <v>16</v>
      </c>
      <c r="J47" s="4" t="s">
        <v>17</v>
      </c>
      <c r="K47" s="4" t="s">
        <v>18</v>
      </c>
      <c r="L47" s="4" t="s">
        <v>19</v>
      </c>
      <c r="M47" s="4" t="s">
        <v>20</v>
      </c>
      <c r="N47" s="4" t="s">
        <v>21</v>
      </c>
      <c r="O47" s="4" t="s">
        <v>22</v>
      </c>
      <c r="P47" s="4" t="s">
        <v>23</v>
      </c>
      <c r="Q47" s="86" t="s">
        <v>38</v>
      </c>
    </row>
    <row r="48" spans="1:17">
      <c r="A48" s="87"/>
      <c r="B48" s="31" t="str">
        <f t="shared" ref="B48:C48" si="13">IF(AND($A41="NIH",$D$34="Yes"),B41,IF(AND($A41="CIRM",$D$36="Yes"),B41,""))</f>
        <v/>
      </c>
      <c r="C48" s="31" t="str">
        <f t="shared" si="13"/>
        <v/>
      </c>
      <c r="D48" s="30" t="str">
        <f t="shared" ref="D48:D51" si="14">IF(AND($A41="NIH",$D$34="Yes"),$I$35,IF(AND($A41="CIRM",$D$36="Yes"),$I$37,""))</f>
        <v/>
      </c>
      <c r="E48" s="32" t="str">
        <f t="shared" ref="E48:E51" si="15">IF(AND($A41="NIH",$D$34="Yes"),E41,IF(AND($A41="CIRM",$D$36="Yes"),E41,""))</f>
        <v/>
      </c>
      <c r="F48" s="14"/>
      <c r="G48" s="14"/>
      <c r="H48" s="14"/>
      <c r="I48" s="14"/>
      <c r="J48" s="14"/>
      <c r="K48" s="14"/>
      <c r="L48" s="14"/>
      <c r="M48" s="29" t="str">
        <f t="shared" ref="M48:M51" si="16">IF(ISBLANK($A48),"",(DATEDIF($B48,$C48+1,"m")))</f>
        <v/>
      </c>
      <c r="N48" s="29" t="str">
        <f t="shared" ref="N48:N51" si="17">IF(ISBLANK($A48),"",$D48*$E48*$M48)</f>
        <v/>
      </c>
      <c r="O48" s="29" t="str">
        <f>IF(ISBLANK($A48),"",$N48*Reference!$C$7)</f>
        <v/>
      </c>
      <c r="P48" s="29" t="str">
        <f t="shared" ref="P48:P51" si="18">IF(ISBLANK($A48),"",$O48+$N48)</f>
        <v/>
      </c>
      <c r="Q48" s="88"/>
    </row>
    <row r="49" spans="1:17">
      <c r="A49" s="87"/>
      <c r="B49" s="31" t="str">
        <f t="shared" ref="B49:C49" si="19">IF(AND($A42="NIH",$D$34="Yes"),B42,IF(AND($A42="CIRM",$D$36="Yes"),B42,""))</f>
        <v/>
      </c>
      <c r="C49" s="31" t="str">
        <f t="shared" si="19"/>
        <v/>
      </c>
      <c r="D49" s="30" t="str">
        <f t="shared" si="14"/>
        <v/>
      </c>
      <c r="E49" s="32" t="str">
        <f t="shared" si="15"/>
        <v/>
      </c>
      <c r="F49" s="14"/>
      <c r="G49" s="14"/>
      <c r="H49" s="14"/>
      <c r="I49" s="14"/>
      <c r="J49" s="14"/>
      <c r="K49" s="14"/>
      <c r="L49" s="14"/>
      <c r="M49" s="29" t="str">
        <f t="shared" si="16"/>
        <v/>
      </c>
      <c r="N49" s="29" t="str">
        <f t="shared" si="17"/>
        <v/>
      </c>
      <c r="O49" s="29" t="str">
        <f>IF(ISBLANK($A49),"",$N49*Reference!$C$7)</f>
        <v/>
      </c>
      <c r="P49" s="29" t="str">
        <f t="shared" si="18"/>
        <v/>
      </c>
      <c r="Q49" s="88"/>
    </row>
    <row r="50" spans="1:17">
      <c r="A50" s="87"/>
      <c r="B50" s="31" t="str">
        <f t="shared" ref="B50:C50" si="20">IF(AND($A43="NIH",$D$34="Yes"),B43,IF(AND($A43="CIRM",$D$36="Yes"),B43,""))</f>
        <v/>
      </c>
      <c r="C50" s="31" t="str">
        <f t="shared" si="20"/>
        <v/>
      </c>
      <c r="D50" s="30" t="str">
        <f t="shared" si="14"/>
        <v/>
      </c>
      <c r="E50" s="32" t="str">
        <f t="shared" si="15"/>
        <v/>
      </c>
      <c r="F50" s="14"/>
      <c r="G50" s="14"/>
      <c r="H50" s="14"/>
      <c r="I50" s="14"/>
      <c r="J50" s="14"/>
      <c r="K50" s="14"/>
      <c r="L50" s="14"/>
      <c r="M50" s="29" t="str">
        <f t="shared" si="16"/>
        <v/>
      </c>
      <c r="N50" s="29" t="str">
        <f t="shared" si="17"/>
        <v/>
      </c>
      <c r="O50" s="29" t="str">
        <f>IF(ISBLANK($A50),"",$N50*Reference!$C$7)</f>
        <v/>
      </c>
      <c r="P50" s="29" t="str">
        <f t="shared" si="18"/>
        <v/>
      </c>
      <c r="Q50" s="88"/>
    </row>
    <row r="51" spans="1:17">
      <c r="A51" s="87"/>
      <c r="B51" s="31" t="str">
        <f t="shared" ref="B51:C51" si="21">IF(AND($A44="NIH",$D$34="Yes"),B44,IF(AND($A44="CIRM",$D$36="Yes"),B44,""))</f>
        <v/>
      </c>
      <c r="C51" s="31" t="str">
        <f t="shared" si="21"/>
        <v/>
      </c>
      <c r="D51" s="30" t="str">
        <f t="shared" si="14"/>
        <v/>
      </c>
      <c r="E51" s="32" t="str">
        <f t="shared" si="15"/>
        <v/>
      </c>
      <c r="F51" s="14"/>
      <c r="G51" s="14"/>
      <c r="H51" s="14"/>
      <c r="I51" s="14"/>
      <c r="J51" s="14"/>
      <c r="K51" s="14"/>
      <c r="L51" s="14"/>
      <c r="M51" s="29" t="str">
        <f t="shared" si="16"/>
        <v/>
      </c>
      <c r="N51" s="29" t="str">
        <f t="shared" si="17"/>
        <v/>
      </c>
      <c r="O51" s="29" t="str">
        <f>IF(ISBLANK($A51),"",$N51*Reference!$C$7)</f>
        <v/>
      </c>
      <c r="P51" s="29" t="str">
        <f t="shared" si="18"/>
        <v/>
      </c>
      <c r="Q51" s="88"/>
    </row>
    <row r="52" spans="1:17">
      <c r="A52" s="39"/>
      <c r="Q52" s="40"/>
    </row>
    <row r="53" spans="1:17">
      <c r="A53" s="39"/>
      <c r="Q53" s="40"/>
    </row>
    <row r="54" spans="1:17">
      <c r="A54" s="91"/>
      <c r="B54" s="18"/>
      <c r="C54" s="18"/>
      <c r="D54" s="18"/>
      <c r="G54" s="18"/>
      <c r="H54" s="18"/>
      <c r="I54" s="18"/>
      <c r="J54" s="18"/>
      <c r="N54" s="18"/>
      <c r="O54" s="18"/>
      <c r="P54" s="18"/>
      <c r="Q54" s="124"/>
    </row>
    <row r="55" spans="1:17">
      <c r="A55" s="92" t="s">
        <v>42</v>
      </c>
      <c r="B55" s="3"/>
      <c r="D55" s="35" t="s">
        <v>43</v>
      </c>
      <c r="G55" s="93" t="s">
        <v>82</v>
      </c>
      <c r="H55" s="94"/>
      <c r="I55" s="95"/>
      <c r="J55" s="95" t="s">
        <v>43</v>
      </c>
      <c r="N55" s="3" t="s">
        <v>86</v>
      </c>
      <c r="O55" s="3"/>
      <c r="P55" s="35"/>
      <c r="Q55" s="125" t="s">
        <v>43</v>
      </c>
    </row>
    <row r="56" spans="1:17">
      <c r="A56" s="45"/>
      <c r="B56" s="1"/>
      <c r="C56" s="1"/>
      <c r="D56" s="1"/>
      <c r="E56" s="89"/>
      <c r="F56" s="1"/>
      <c r="G56" s="1"/>
      <c r="H56" s="1"/>
      <c r="I56" s="1"/>
      <c r="J56" s="1"/>
      <c r="K56" s="1"/>
      <c r="L56" s="1"/>
      <c r="M56" s="1"/>
      <c r="N56" s="1"/>
      <c r="O56" s="1"/>
      <c r="P56" s="1"/>
      <c r="Q56" s="40"/>
    </row>
    <row r="57" spans="1:17">
      <c r="A57" s="45" t="s">
        <v>44</v>
      </c>
      <c r="B57" s="19">
        <v>0.3</v>
      </c>
      <c r="C57" s="96">
        <f>C19*B57</f>
        <v>0</v>
      </c>
      <c r="D57" s="1"/>
      <c r="E57" s="89"/>
      <c r="F57" s="1"/>
      <c r="G57" s="1"/>
      <c r="H57" s="1"/>
      <c r="I57" s="1"/>
      <c r="J57" s="1"/>
      <c r="K57" s="1"/>
      <c r="L57" s="1"/>
      <c r="M57" s="1"/>
      <c r="N57" s="1"/>
      <c r="O57" s="1"/>
      <c r="P57" s="1"/>
      <c r="Q57" s="40"/>
    </row>
    <row r="58" spans="1:17">
      <c r="A58" s="45" t="s">
        <v>45</v>
      </c>
      <c r="B58" s="1"/>
      <c r="C58" s="96">
        <f>SUM(N41:N44)+SUM(N48:N51)</f>
        <v>0</v>
      </c>
      <c r="D58" s="1"/>
      <c r="E58" s="89"/>
      <c r="F58" s="1"/>
      <c r="G58" s="1"/>
      <c r="H58" s="1"/>
      <c r="I58" s="1"/>
      <c r="J58" s="1"/>
      <c r="K58" s="1"/>
      <c r="L58" s="1"/>
      <c r="M58" s="1"/>
      <c r="N58" s="1"/>
      <c r="O58" s="1"/>
      <c r="P58" s="1"/>
      <c r="Q58" s="40"/>
    </row>
    <row r="59" spans="1:17">
      <c r="A59" s="45" t="s">
        <v>46</v>
      </c>
      <c r="B59" s="1"/>
      <c r="C59" s="96">
        <f>SUM(N24:N25)+SUM(N27:N28)+SUM(N30:N31)</f>
        <v>0</v>
      </c>
      <c r="D59" s="1"/>
      <c r="E59" s="89"/>
      <c r="F59" s="1"/>
      <c r="G59" s="1"/>
      <c r="H59" s="1" t="s">
        <v>50</v>
      </c>
      <c r="I59" s="1"/>
      <c r="J59" s="1"/>
      <c r="K59" s="1"/>
      <c r="L59" s="89"/>
      <c r="M59" s="1"/>
      <c r="N59" s="1"/>
      <c r="O59" s="1"/>
      <c r="P59" s="1"/>
      <c r="Q59" s="97"/>
    </row>
    <row r="60" spans="1:17">
      <c r="A60" s="45" t="s">
        <v>47</v>
      </c>
      <c r="B60" s="1"/>
      <c r="C60" s="1" t="str">
        <f>IF(SUM(C58:C59)&gt;C57,"FSREP exceeds annual maximum","Allowable")</f>
        <v>Allowable</v>
      </c>
      <c r="D60" s="1"/>
      <c r="E60" s="89"/>
      <c r="F60" s="1"/>
      <c r="G60" s="1"/>
      <c r="H60" s="21" t="s">
        <v>51</v>
      </c>
      <c r="I60" s="21" t="s">
        <v>14</v>
      </c>
      <c r="J60" s="21" t="s">
        <v>15</v>
      </c>
      <c r="K60" s="21" t="s">
        <v>52</v>
      </c>
      <c r="L60" s="21" t="s">
        <v>53</v>
      </c>
      <c r="M60" s="21" t="s">
        <v>54</v>
      </c>
      <c r="N60" s="21" t="s">
        <v>55</v>
      </c>
      <c r="O60" s="21" t="s">
        <v>56</v>
      </c>
      <c r="P60" s="21" t="s">
        <v>57</v>
      </c>
      <c r="Q60" s="98" t="s">
        <v>58</v>
      </c>
    </row>
    <row r="61" spans="1:17">
      <c r="A61" s="45" t="s">
        <v>48</v>
      </c>
      <c r="B61" s="19">
        <v>0.34399999999999997</v>
      </c>
      <c r="C61" s="96">
        <f>C58*B61</f>
        <v>0</v>
      </c>
      <c r="D61" s="1"/>
      <c r="E61" s="89"/>
      <c r="F61" s="1"/>
      <c r="G61" s="1"/>
      <c r="H61" s="1">
        <v>10000</v>
      </c>
      <c r="I61" s="1">
        <v>75195</v>
      </c>
      <c r="J61" s="1">
        <v>19900</v>
      </c>
      <c r="K61" s="14"/>
      <c r="L61" s="1">
        <v>80</v>
      </c>
      <c r="M61" s="1"/>
      <c r="N61" s="1"/>
      <c r="O61" s="99" t="str">
        <f>"To: "&amp;K62&amp;"--"&amp;M62&amp;"-"&amp;N62</f>
        <v>To: 0--CDALLO-0</v>
      </c>
      <c r="P61" s="99" t="str">
        <f>"FSREP"&amp;N62</f>
        <v>FSREP0</v>
      </c>
      <c r="Q61" s="100">
        <f>C62</f>
        <v>0</v>
      </c>
    </row>
    <row r="62" spans="1:17">
      <c r="A62" s="45" t="s">
        <v>49</v>
      </c>
      <c r="B62" s="101"/>
      <c r="C62" s="102">
        <f>SUM(N41:N44)</f>
        <v>0</v>
      </c>
      <c r="D62" s="1"/>
      <c r="E62" s="89"/>
      <c r="F62" s="1"/>
      <c r="G62" s="1"/>
      <c r="H62" s="1">
        <v>10000</v>
      </c>
      <c r="I62" s="1">
        <v>75195</v>
      </c>
      <c r="J62" s="1">
        <v>19900</v>
      </c>
      <c r="K62" s="33">
        <f>I41</f>
        <v>0</v>
      </c>
      <c r="L62" s="1">
        <v>80</v>
      </c>
      <c r="M62" s="1" t="s">
        <v>78</v>
      </c>
      <c r="N62" s="103">
        <f>L41</f>
        <v>0</v>
      </c>
      <c r="O62" s="99" t="str">
        <f>"Fr: "&amp;K61&amp;"--"&amp;M61&amp;"-"&amp;N61</f>
        <v>Fr: ---</v>
      </c>
      <c r="P62" s="99" t="str">
        <f>"FSREP"&amp;N62</f>
        <v>FSREP0</v>
      </c>
      <c r="Q62" s="100">
        <f>-Q61</f>
        <v>0</v>
      </c>
    </row>
    <row r="63" spans="1:17">
      <c r="A63" s="104"/>
      <c r="B63" s="105"/>
      <c r="C63" s="105"/>
      <c r="D63" s="105"/>
      <c r="E63" s="106"/>
      <c r="F63" s="105"/>
      <c r="G63" s="105"/>
      <c r="H63" s="105"/>
      <c r="I63" s="105"/>
      <c r="J63" s="105"/>
      <c r="K63" s="105"/>
      <c r="L63" s="105"/>
      <c r="M63" s="105"/>
      <c r="N63" s="105"/>
      <c r="O63" s="105"/>
      <c r="P63" s="105"/>
      <c r="Q63" s="107"/>
    </row>
  </sheetData>
  <mergeCells count="8">
    <mergeCell ref="A13:Q13"/>
    <mergeCell ref="A26:P26"/>
    <mergeCell ref="A29:P29"/>
    <mergeCell ref="F33:J33"/>
    <mergeCell ref="A14:Q14"/>
    <mergeCell ref="A15:Q15"/>
    <mergeCell ref="A21:H21"/>
    <mergeCell ref="A23:P23"/>
  </mergeCells>
  <hyperlinks>
    <hyperlink ref="A14" r:id="rId1" xr:uid="{00000000-0004-0000-0000-000000000000}"/>
  </hyperlinks>
  <pageMargins left="0.25" right="0.25" top="0.75" bottom="0.75" header="0.3" footer="0.3"/>
  <pageSetup scale="58" fitToHeight="0" orientation="landscape" horizontalDpi="1200" verticalDpi="12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44"/>
  <sheetViews>
    <sheetView workbookViewId="0"/>
  </sheetViews>
  <sheetFormatPr defaultColWidth="14.42578125" defaultRowHeight="15" customHeight="1"/>
  <cols>
    <col min="2" max="2" width="35" customWidth="1"/>
  </cols>
  <sheetData>
    <row r="1" spans="1:3">
      <c r="A1" s="1" t="s">
        <v>59</v>
      </c>
      <c r="B1" s="1"/>
      <c r="C1" s="1"/>
    </row>
    <row r="2" spans="1:3">
      <c r="A2" s="23">
        <v>44927</v>
      </c>
      <c r="B2" s="1" t="s">
        <v>60</v>
      </c>
      <c r="C2" s="24">
        <v>212100</v>
      </c>
    </row>
    <row r="3" spans="1:3">
      <c r="A3" s="25"/>
      <c r="B3" s="1" t="s">
        <v>61</v>
      </c>
      <c r="C3" s="20">
        <f>C2/12</f>
        <v>17675</v>
      </c>
    </row>
    <row r="4" spans="1:3">
      <c r="A4" s="2"/>
      <c r="B4" s="1" t="s">
        <v>62</v>
      </c>
      <c r="C4" s="20">
        <f>C2/12*9/12</f>
        <v>13256.25</v>
      </c>
    </row>
    <row r="5" spans="1:3">
      <c r="A5" s="2"/>
      <c r="B5" s="1" t="s">
        <v>63</v>
      </c>
      <c r="C5" s="20">
        <f>FSREP!$C$19/9</f>
        <v>0</v>
      </c>
    </row>
    <row r="6" spans="1:3">
      <c r="A6" s="2"/>
      <c r="B6" s="1"/>
      <c r="C6" s="13"/>
    </row>
    <row r="7" spans="1:3">
      <c r="A7" s="22" t="s">
        <v>81</v>
      </c>
      <c r="B7" s="1" t="s">
        <v>64</v>
      </c>
      <c r="C7" s="19">
        <v>0.34399999999999997</v>
      </c>
    </row>
    <row r="8" spans="1:3">
      <c r="A8" s="25">
        <v>44743</v>
      </c>
      <c r="B8" s="1" t="s">
        <v>65</v>
      </c>
      <c r="C8" s="24">
        <v>301000</v>
      </c>
    </row>
    <row r="9" spans="1:3">
      <c r="A9" s="1"/>
      <c r="B9" s="1" t="s">
        <v>61</v>
      </c>
      <c r="C9" s="20">
        <f>C8/12</f>
        <v>25083.333333333332</v>
      </c>
    </row>
    <row r="10" spans="1:3">
      <c r="A10" s="1"/>
      <c r="B10" s="1" t="s">
        <v>62</v>
      </c>
      <c r="C10" s="20">
        <f>C8/12*9/12</f>
        <v>18812.5</v>
      </c>
    </row>
    <row r="11" spans="1:3">
      <c r="A11" s="1"/>
      <c r="B11" s="1"/>
      <c r="C11" s="26"/>
    </row>
    <row r="12" spans="1:3">
      <c r="A12" s="1"/>
      <c r="B12" s="1"/>
      <c r="C12" s="26"/>
    </row>
    <row r="13" spans="1:3">
      <c r="A13" s="1"/>
      <c r="B13" s="1"/>
      <c r="C13" s="26"/>
    </row>
    <row r="14" spans="1:3">
      <c r="A14" s="1"/>
      <c r="B14" s="1"/>
      <c r="C14" s="26"/>
    </row>
    <row r="15" spans="1:3">
      <c r="A15" s="1"/>
      <c r="B15" s="1"/>
      <c r="C15" s="26"/>
    </row>
    <row r="16" spans="1:3">
      <c r="A16" s="27"/>
      <c r="B16" s="1"/>
      <c r="C16" s="1"/>
    </row>
    <row r="17" spans="1:3">
      <c r="A17" s="1"/>
      <c r="B17" s="1"/>
      <c r="C17" s="1"/>
    </row>
    <row r="18" spans="1:3">
      <c r="A18" s="1"/>
      <c r="B18" s="1"/>
      <c r="C18" s="1"/>
    </row>
    <row r="19" spans="1:3">
      <c r="A19" s="1"/>
      <c r="B19" s="1"/>
      <c r="C19" s="1"/>
    </row>
    <row r="20" spans="1:3">
      <c r="A20" s="1"/>
      <c r="B20" s="1"/>
      <c r="C20" s="1"/>
    </row>
    <row r="21" spans="1:3">
      <c r="A21" s="1"/>
      <c r="B21" s="1"/>
      <c r="C21" s="1"/>
    </row>
    <row r="22" spans="1:3">
      <c r="A22" s="1"/>
      <c r="B22" s="1"/>
      <c r="C22" s="1"/>
    </row>
    <row r="23" spans="1:3">
      <c r="A23" s="1"/>
      <c r="B23" s="1"/>
      <c r="C23" s="1"/>
    </row>
    <row r="24" spans="1:3">
      <c r="A24" s="1"/>
      <c r="B24" s="1"/>
      <c r="C24" s="1"/>
    </row>
    <row r="25" spans="1:3">
      <c r="A25" s="3" t="s">
        <v>66</v>
      </c>
      <c r="B25" s="1" t="s">
        <v>67</v>
      </c>
      <c r="C25" s="1"/>
    </row>
    <row r="26" spans="1:3">
      <c r="A26" s="1"/>
      <c r="B26" s="28" t="s">
        <v>68</v>
      </c>
    </row>
    <row r="27" spans="1:3">
      <c r="A27" s="1"/>
      <c r="B27" s="28" t="s">
        <v>69</v>
      </c>
    </row>
    <row r="28" spans="1:3">
      <c r="A28" s="1"/>
    </row>
    <row r="29" spans="1:3">
      <c r="A29" s="1"/>
    </row>
    <row r="30" spans="1:3">
      <c r="A30" s="1" t="s">
        <v>70</v>
      </c>
      <c r="B30" s="21" t="s">
        <v>71</v>
      </c>
      <c r="C30" s="1"/>
    </row>
    <row r="31" spans="1:3">
      <c r="A31" s="1"/>
      <c r="B31" s="1" t="s">
        <v>72</v>
      </c>
      <c r="C31" s="1"/>
    </row>
    <row r="32" spans="1:3">
      <c r="A32" s="1"/>
      <c r="B32" s="1" t="s">
        <v>73</v>
      </c>
      <c r="C32" s="1"/>
    </row>
    <row r="33" spans="1:3">
      <c r="A33" s="1"/>
      <c r="B33" s="1"/>
      <c r="C33" s="1"/>
    </row>
    <row r="34" spans="1:3">
      <c r="A34" s="1"/>
      <c r="B34" s="21" t="s">
        <v>74</v>
      </c>
      <c r="C34" s="1"/>
    </row>
    <row r="35" spans="1:3">
      <c r="A35" s="1"/>
      <c r="B35" s="1" t="s">
        <v>75</v>
      </c>
      <c r="C35" s="1"/>
    </row>
    <row r="36" spans="1:3">
      <c r="A36" s="1"/>
      <c r="B36" s="1"/>
      <c r="C36" s="1"/>
    </row>
    <row r="37" spans="1:3">
      <c r="A37" s="1"/>
      <c r="B37" s="1"/>
      <c r="C37" s="1"/>
    </row>
    <row r="38" spans="1:3">
      <c r="A38" s="1"/>
      <c r="B38" s="1" t="s">
        <v>76</v>
      </c>
      <c r="C38" s="1" t="s">
        <v>77</v>
      </c>
    </row>
    <row r="39" spans="1:3">
      <c r="A39" s="1"/>
      <c r="B39" s="1">
        <v>1100</v>
      </c>
      <c r="C39" s="1">
        <v>3203</v>
      </c>
    </row>
    <row r="40" spans="1:3">
      <c r="A40" s="1"/>
      <c r="B40" s="1">
        <v>1200</v>
      </c>
      <c r="C40" s="1">
        <v>3213</v>
      </c>
    </row>
    <row r="41" spans="1:3">
      <c r="A41" s="1"/>
      <c r="B41" s="1">
        <v>1300</v>
      </c>
      <c r="C41" s="1">
        <v>3223</v>
      </c>
    </row>
    <row r="42" spans="1:3">
      <c r="A42" s="1"/>
      <c r="B42" s="1">
        <v>1343</v>
      </c>
      <c r="C42" s="1">
        <v>1985</v>
      </c>
    </row>
    <row r="43" spans="1:3">
      <c r="A43" s="1"/>
      <c r="B43" s="1">
        <v>1243</v>
      </c>
      <c r="C43" s="1">
        <v>1983</v>
      </c>
    </row>
    <row r="44" spans="1:3">
      <c r="A44" s="1"/>
      <c r="B44" s="1">
        <v>1143</v>
      </c>
      <c r="C44" s="1">
        <v>1981</v>
      </c>
    </row>
  </sheetData>
  <hyperlinks>
    <hyperlink ref="B26" r:id="rId1" xr:uid="{00000000-0004-0000-0100-000000000000}"/>
    <hyperlink ref="B27" r:id="rId2" xr:uid="{00000000-0004-0000-01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FSREP</vt:lpstr>
      <vt:lpstr>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Gardner Saraf</dc:creator>
  <cp:lastModifiedBy>Marissa Gardner Saraf</cp:lastModifiedBy>
  <cp:lastPrinted>2022-09-20T17:37:39Z</cp:lastPrinted>
  <dcterms:created xsi:type="dcterms:W3CDTF">2023-09-11T23:40:04Z</dcterms:created>
  <dcterms:modified xsi:type="dcterms:W3CDTF">2024-01-31T21:09:19Z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